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so9001\مدارک و مستندات\مدارک درون سازمانی\9001\QP\QP-0014\form\فرم های مشترک\"/>
    </mc:Choice>
  </mc:AlternateContent>
  <bookViews>
    <workbookView xWindow="32760" yWindow="32760" windowWidth="23040" windowHeight="8460" firstSheet="1" activeTab="1"/>
  </bookViews>
  <sheets>
    <sheet name="Sheet2" sheetId="3" state="hidden" r:id="rId1"/>
    <sheet name="جدول تغییر مقادیر" sheetId="7" r:id="rId2"/>
  </sheets>
  <definedNames>
    <definedName name="_xlnm.Print_Area" localSheetId="0">Sheet2!$E$9:$K$31</definedName>
    <definedName name="_xlnm.Print_Area" localSheetId="1">'جدول تغییر مقادیر'!$A$1:$K$31</definedName>
  </definedNames>
  <calcPr calcId="162913"/>
</workbook>
</file>

<file path=xl/calcChain.xml><?xml version="1.0" encoding="utf-8"?>
<calcChain xmlns="http://schemas.openxmlformats.org/spreadsheetml/2006/main">
  <c r="E10" i="7" l="1"/>
  <c r="C20" i="7" l="1"/>
  <c r="C21" i="7"/>
  <c r="C22" i="7"/>
  <c r="C23" i="7"/>
  <c r="C19" i="7"/>
  <c r="C24" i="7" s="1"/>
  <c r="C25" i="7" s="1"/>
  <c r="C26" i="7" s="1"/>
  <c r="C27" i="7" s="1"/>
  <c r="E20" i="7"/>
  <c r="E21" i="7"/>
  <c r="E22" i="7"/>
  <c r="E23" i="7"/>
  <c r="E19" i="7"/>
  <c r="E24" i="7" s="1"/>
  <c r="F24" i="7"/>
  <c r="E11" i="7"/>
  <c r="E12" i="7"/>
  <c r="E13" i="7"/>
  <c r="E14" i="7"/>
  <c r="F14" i="7"/>
  <c r="C11" i="7"/>
  <c r="C12" i="7"/>
  <c r="C13" i="7"/>
  <c r="C10" i="7"/>
  <c r="C14" i="7" s="1"/>
  <c r="C15" i="7" s="1"/>
  <c r="C16" i="7" s="1"/>
  <c r="C17" i="7" s="1"/>
  <c r="H16" i="3"/>
  <c r="G16" i="3"/>
  <c r="I16" i="3"/>
  <c r="H19" i="3"/>
  <c r="G19" i="3"/>
  <c r="I19" i="3"/>
  <c r="N19" i="3"/>
  <c r="P19" i="3"/>
  <c r="H20" i="3"/>
  <c r="G20" i="3"/>
  <c r="E20" i="3"/>
  <c r="I20" i="3"/>
  <c r="N20" i="3"/>
  <c r="P20" i="3"/>
  <c r="H22" i="3"/>
  <c r="I22" i="3"/>
  <c r="N22" i="3"/>
  <c r="P22" i="3"/>
  <c r="H24" i="3"/>
  <c r="I24" i="3"/>
  <c r="F24" i="3"/>
  <c r="H26" i="3"/>
  <c r="I26" i="3"/>
  <c r="N26" i="3"/>
  <c r="P26" i="3"/>
  <c r="I30" i="3"/>
  <c r="N30" i="3"/>
  <c r="P30" i="3"/>
  <c r="E32" i="3"/>
  <c r="I25" i="3"/>
  <c r="I13" i="3"/>
  <c r="N13" i="3"/>
  <c r="P13" i="3"/>
  <c r="H13" i="3"/>
  <c r="F13" i="3"/>
  <c r="N16" i="3"/>
  <c r="P16" i="3"/>
  <c r="J40" i="3"/>
  <c r="N24" i="3"/>
  <c r="P24" i="3"/>
  <c r="G24" i="3"/>
  <c r="E24" i="3"/>
  <c r="H28" i="3"/>
  <c r="F28" i="3"/>
  <c r="I23" i="3"/>
  <c r="N23" i="3"/>
  <c r="P23" i="3"/>
  <c r="H30" i="3"/>
  <c r="F30" i="3"/>
  <c r="H27" i="3"/>
  <c r="F27" i="3"/>
  <c r="I15" i="3"/>
  <c r="N15" i="3"/>
  <c r="P15" i="3"/>
  <c r="H14" i="3"/>
  <c r="F14" i="3"/>
  <c r="I17" i="3"/>
  <c r="N17" i="3"/>
  <c r="P17" i="3"/>
  <c r="H23" i="3"/>
  <c r="G23" i="3"/>
  <c r="H12" i="3"/>
  <c r="H29" i="3"/>
  <c r="H31" i="3"/>
  <c r="H18" i="3"/>
  <c r="G18" i="3"/>
  <c r="E18" i="3"/>
  <c r="I18" i="3"/>
  <c r="N18" i="3"/>
  <c r="P18" i="3"/>
  <c r="I21" i="3"/>
  <c r="N21" i="3"/>
  <c r="P21" i="3"/>
  <c r="H21" i="3"/>
  <c r="H15" i="3"/>
  <c r="F15" i="3"/>
  <c r="H17" i="3"/>
  <c r="G17" i="3"/>
  <c r="I27" i="3"/>
  <c r="N27" i="3"/>
  <c r="P27" i="3"/>
  <c r="I28" i="3"/>
  <c r="N28" i="3"/>
  <c r="P28" i="3"/>
  <c r="I14" i="3"/>
  <c r="H25" i="3"/>
  <c r="I12" i="3"/>
  <c r="G30" i="3"/>
  <c r="G15" i="3"/>
  <c r="E15" i="3"/>
  <c r="G28" i="3"/>
  <c r="E28" i="3"/>
  <c r="G14" i="3"/>
  <c r="E14" i="3"/>
  <c r="N14" i="3"/>
  <c r="P14" i="3"/>
  <c r="G21" i="3"/>
  <c r="F12" i="3"/>
  <c r="G27" i="3"/>
  <c r="E27" i="3"/>
  <c r="F18" i="3"/>
  <c r="F21" i="3"/>
  <c r="D21" i="3"/>
  <c r="I29" i="3"/>
  <c r="N29" i="3"/>
  <c r="P29" i="3"/>
  <c r="F29" i="3"/>
  <c r="N25" i="3"/>
  <c r="P25" i="3"/>
  <c r="F25" i="3"/>
  <c r="D25" i="3"/>
  <c r="G25" i="3"/>
  <c r="G26" i="3"/>
  <c r="E26" i="3"/>
  <c r="G12" i="3"/>
  <c r="G29" i="3"/>
  <c r="F23" i="3"/>
  <c r="F20" i="3"/>
  <c r="F19" i="3"/>
  <c r="D19" i="3"/>
  <c r="F22" i="3"/>
  <c r="G22" i="3"/>
  <c r="E22" i="3"/>
  <c r="F17" i="3"/>
  <c r="D17" i="3"/>
  <c r="I31" i="3"/>
  <c r="I43" i="3"/>
  <c r="J38" i="3"/>
  <c r="J39" i="3"/>
  <c r="F26" i="3"/>
  <c r="G13" i="3"/>
  <c r="E13" i="3"/>
  <c r="F16" i="3"/>
  <c r="D16" i="3"/>
</calcChain>
</file>

<file path=xl/sharedStrings.xml><?xml version="1.0" encoding="utf-8"?>
<sst xmlns="http://schemas.openxmlformats.org/spreadsheetml/2006/main" count="133" uniqueCount="122">
  <si>
    <t>واحد</t>
  </si>
  <si>
    <t>فصل دوازدهم</t>
  </si>
  <si>
    <t>فصل چهاردهم</t>
  </si>
  <si>
    <t>فصل بیستم</t>
  </si>
  <si>
    <t>فصل اول</t>
  </si>
  <si>
    <t>فصل دوم</t>
  </si>
  <si>
    <t>فصل سوم</t>
  </si>
  <si>
    <t>فصل نهم</t>
  </si>
  <si>
    <t>فصل یازدهم</t>
  </si>
  <si>
    <t>فصل شانزدهم</t>
  </si>
  <si>
    <t>جمع فصول</t>
  </si>
  <si>
    <t>هزینه تجهیز و برچیدن کارگاه</t>
  </si>
  <si>
    <t>جمع کل</t>
  </si>
  <si>
    <t>فصل</t>
  </si>
  <si>
    <t>عملیات تخریب</t>
  </si>
  <si>
    <t>عملیات خاکی با دست</t>
  </si>
  <si>
    <t>قالب بندی و چوب بست</t>
  </si>
  <si>
    <t>کارهای فولادی با میلگرد</t>
  </si>
  <si>
    <t>کارهای فولادی سبک</t>
  </si>
  <si>
    <t>بتن درجا</t>
  </si>
  <si>
    <t>زیر اساس ، اساس و بالادست</t>
  </si>
  <si>
    <t>عایق کاری</t>
  </si>
  <si>
    <t>حمل و نقل</t>
  </si>
  <si>
    <t>فصل دهم</t>
  </si>
  <si>
    <t xml:space="preserve"> .كارهاي‏فولادي‏سنگين</t>
  </si>
  <si>
    <t xml:space="preserve"> فصل ششم</t>
  </si>
  <si>
    <t>عملیات بنایی با سنگ</t>
  </si>
  <si>
    <t xml:space="preserve"> فصل هفتم</t>
  </si>
  <si>
    <t>اندود و بند کشی</t>
  </si>
  <si>
    <t xml:space="preserve"> فصل هشتم</t>
  </si>
  <si>
    <t>فصل نوزدهم</t>
  </si>
  <si>
    <t>متفرقه</t>
  </si>
  <si>
    <t>فصل سیزدهم</t>
  </si>
  <si>
    <t>فصل پانزدهم</t>
  </si>
  <si>
    <t>فصل هجدهم</t>
  </si>
  <si>
    <t>بتن پیش ساخته</t>
  </si>
  <si>
    <t>آسفالت</t>
  </si>
  <si>
    <t>علائم و تجهیزات</t>
  </si>
  <si>
    <t>شرح تغییر مقادیر عملیات پلهای تقاطع غیر همسطح کنار گذر جنوبی بومهن</t>
  </si>
  <si>
    <t>بهای واحد</t>
  </si>
  <si>
    <t>مقدار اولیه</t>
  </si>
  <si>
    <t>مبلغ  اولیه</t>
  </si>
  <si>
    <t>مقدار تغییر یافته</t>
  </si>
  <si>
    <t>مبلغ تغییر یافته</t>
  </si>
  <si>
    <t>اختلاف</t>
  </si>
  <si>
    <t>افزایش</t>
  </si>
  <si>
    <t>کاهش</t>
  </si>
  <si>
    <t>درصد تغییر</t>
  </si>
  <si>
    <t>توضیحات</t>
  </si>
  <si>
    <t>شماره و تاريخ قرار داد :</t>
  </si>
  <si>
    <t>پيمانکار : شرکت ساختمانی روبن سازه</t>
  </si>
  <si>
    <t>مقادیرتغییر یافته</t>
  </si>
  <si>
    <t>شرح فصل فهرست بها</t>
  </si>
  <si>
    <t>مبلغ اولیه فصل مندرج در قرار داد</t>
  </si>
  <si>
    <t>مبلغ فصل در جدول تغییر مقادیر</t>
  </si>
  <si>
    <t>عملیات خاکی با ماشین</t>
  </si>
  <si>
    <t>فهرست بهای راه باند و فرودگاه 1388</t>
  </si>
  <si>
    <t>افزایش از بابت ابلاغ راه انحرافی و تخریب آسفالت</t>
  </si>
  <si>
    <t>افزایش از بابت عمق پی کنی ها و کارهای متفرقه</t>
  </si>
  <si>
    <t>افزایش  از بابت ابلاغ راه انحرافی</t>
  </si>
  <si>
    <t>افزایش از بابت ابلاغ گابیون به جای دیوار بتنی</t>
  </si>
  <si>
    <t>کاهش به علت تغیر دیوار بتنی به گابیون</t>
  </si>
  <si>
    <t>افزایش به علت تغیر نقشه در فاز 2</t>
  </si>
  <si>
    <t>کاهش به علت تغییر درز انبساط از فلزی به الاستومری</t>
  </si>
  <si>
    <t>افزایش به علت ابلاغ راه انحرافی  ونیاز به نیوجرسی</t>
  </si>
  <si>
    <t>افزایش به علت ابلاغ راه انحرافی  ونیاز به پایه علائم</t>
  </si>
  <si>
    <t>افزایش از بابت تغییر در مشخصات نرده</t>
  </si>
  <si>
    <t>افزایش به علت ابلاغ راه انحرافی  ونیاز به گاردریل وتغییر در مشخصات نرده</t>
  </si>
  <si>
    <t>افزایش به علت تغییر در وزن میلگردها</t>
  </si>
  <si>
    <t xml:space="preserve">کارفرما:اداره کل منطقه2 </t>
  </si>
  <si>
    <t>15/75737 -88/08/16</t>
  </si>
  <si>
    <t>مشاور : مهندسین مشاور ايران استن</t>
  </si>
  <si>
    <t>وزارت راه و ترابری</t>
  </si>
  <si>
    <t>شرکت ساخت وتوسعه زیر بناهای حمل و نقل کشور</t>
  </si>
  <si>
    <t>جدول تغییر مقادیر (مطابق ماده 29 شرایط عمومی پیمان)</t>
  </si>
  <si>
    <t>پروژه:عملیات اجرایی پلهای تقاطع غیر همسطح کنارگذر جنوبی بومهن</t>
  </si>
  <si>
    <t>مهر وامضای پیمانکار:شرکت روبن سازه</t>
  </si>
  <si>
    <t>تایید مشاور:</t>
  </si>
  <si>
    <t>نام ونام خانوادگی رسیدگی کننده:</t>
  </si>
  <si>
    <t>نام ونام خانوادگی تایید کننده:</t>
  </si>
  <si>
    <t>تایید مدیر کل:</t>
  </si>
  <si>
    <t>نام ونام خانوادگی کارشناس پروژه:</t>
  </si>
  <si>
    <t>تایید مدیر:</t>
  </si>
  <si>
    <t xml:space="preserve">مشاور : </t>
  </si>
  <si>
    <t xml:space="preserve">پيمانکار : </t>
  </si>
  <si>
    <t xml:space="preserve">کارفرما: </t>
  </si>
  <si>
    <t xml:space="preserve">مقادیر مندرج در قرار داد </t>
  </si>
  <si>
    <t xml:space="preserve">شماره قرار داد : </t>
  </si>
  <si>
    <t>دستگاه نظارت :</t>
  </si>
  <si>
    <t xml:space="preserve">تاریخ قرار داد : </t>
  </si>
  <si>
    <t>افزایش ابلاغ شده تاکنون           درصد</t>
  </si>
  <si>
    <t>کاهش ابلاغ شده تا کنون           درصد</t>
  </si>
  <si>
    <t>مبلغ اولیه قرارداد :</t>
  </si>
  <si>
    <t>مدت اولیه:</t>
  </si>
  <si>
    <t xml:space="preserve">منطقه : </t>
  </si>
  <si>
    <t>تاریخ تحویل زمین :</t>
  </si>
  <si>
    <t xml:space="preserve">تمدید شده تا: </t>
  </si>
  <si>
    <t>ضریب پیمان:</t>
  </si>
  <si>
    <t>شرکت آب و فاضلاب استان اصفهان</t>
  </si>
  <si>
    <t>موضوع قرارداد:</t>
  </si>
  <si>
    <t>درصد پیشنهادی پیمانکار:</t>
  </si>
  <si>
    <t xml:space="preserve"> </t>
  </si>
  <si>
    <t>شماره آیتم</t>
  </si>
  <si>
    <t>شرح آیتم</t>
  </si>
  <si>
    <t>ضریب بالاسری:</t>
  </si>
  <si>
    <t>جمع با احتساب ضریب بالاسری و پیمان</t>
  </si>
  <si>
    <t>درصد افزایش</t>
  </si>
  <si>
    <t xml:space="preserve">آدرس </t>
  </si>
  <si>
    <t xml:space="preserve">               کاهش مقادیر  </t>
  </si>
  <si>
    <r>
      <t xml:space="preserve">           </t>
    </r>
    <r>
      <rPr>
        <b/>
        <sz val="12"/>
        <rFont val="B Zar"/>
        <charset val="178"/>
      </rPr>
      <t xml:space="preserve">افزایش مقادیر  </t>
    </r>
  </si>
  <si>
    <t>درصد کاهش</t>
  </si>
  <si>
    <t>پیمانکار</t>
  </si>
  <si>
    <t>ناظر</t>
  </si>
  <si>
    <t>فهرست بهاء:</t>
  </si>
  <si>
    <t xml:space="preserve"> مبلغ ضریب بالاسری</t>
  </si>
  <si>
    <t xml:space="preserve">جمع </t>
  </si>
  <si>
    <t>جمع</t>
  </si>
  <si>
    <t>مبلغ ضریب بالاسری</t>
  </si>
  <si>
    <t>مدیر منطقه</t>
  </si>
  <si>
    <t>رئیس بهره برداری و توسعه آب/فاضلاب/امور مشترکین</t>
  </si>
  <si>
    <t>کد فرم:  QF-0506-02</t>
  </si>
  <si>
    <t>جدول تغییر مقادیر پیمان   _xDB40_  کاهش        _xDB40_   افزایش (        آیتم جدید             آیتم قبلی)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</si>
</sst>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ريال&quot;\ #,##0.00_-"/>
    <numFmt numFmtId="165" formatCode="&quot;ريال&quot;\ #,##0_-"/>
    <numFmt numFmtId="166" formatCode="0.0%"/>
    <numFmt numFmtId="167" formatCode="&quot;ريال&quot;\ #,##0.0_-"/>
  </numFmts>
  <fonts count="19">
    <font>
      <sz val="10"/>
      <name val="Arial"/>
      <charset val="17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indexed="8"/>
      <name val="Lotus"/>
      <charset val="178"/>
    </font>
    <font>
      <sz val="12"/>
      <name val="B Mitra"/>
      <charset val="178"/>
    </font>
    <font>
      <sz val="10"/>
      <name val="B Mitra"/>
      <charset val="178"/>
    </font>
    <font>
      <b/>
      <sz val="12"/>
      <name val="B Mitra"/>
      <charset val="178"/>
    </font>
    <font>
      <sz val="10"/>
      <name val="B Zar"/>
      <charset val="178"/>
    </font>
    <font>
      <b/>
      <sz val="10"/>
      <name val="B Zar"/>
      <charset val="178"/>
    </font>
    <font>
      <b/>
      <sz val="12"/>
      <name val="B Zar"/>
      <charset val="178"/>
    </font>
    <font>
      <sz val="12"/>
      <name val="B Zar"/>
      <charset val="178"/>
    </font>
    <font>
      <sz val="12"/>
      <color indexed="8"/>
      <name val="B Zar"/>
      <charset val="178"/>
    </font>
    <font>
      <b/>
      <sz val="14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2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13" xfId="0" applyBorder="1"/>
    <xf numFmtId="165" fontId="0" fillId="0" borderId="14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167" fontId="0" fillId="0" borderId="0" xfId="0" applyNumberFormat="1"/>
    <xf numFmtId="0" fontId="2" fillId="0" borderId="5" xfId="0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/>
    </xf>
    <xf numFmtId="0" fontId="2" fillId="0" borderId="13" xfId="0" applyFont="1" applyBorder="1"/>
    <xf numFmtId="0" fontId="2" fillId="0" borderId="8" xfId="0" applyFont="1" applyBorder="1"/>
    <xf numFmtId="0" fontId="2" fillId="0" borderId="8" xfId="0" applyFont="1" applyBorder="1" applyAlignment="1">
      <alignment vertical="justify"/>
    </xf>
    <xf numFmtId="16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6" xfId="0" applyFont="1" applyBorder="1"/>
    <xf numFmtId="49" fontId="9" fillId="2" borderId="0" xfId="0" applyNumberFormat="1" applyFont="1" applyFill="1" applyBorder="1" applyAlignment="1">
      <alignment vertical="center"/>
    </xf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4" xfId="0" applyFont="1" applyBorder="1"/>
    <xf numFmtId="0" fontId="3" fillId="0" borderId="17" xfId="0" applyFont="1" applyBorder="1"/>
    <xf numFmtId="3" fontId="10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9" fontId="17" fillId="2" borderId="30" xfId="0" applyNumberFormat="1" applyFont="1" applyFill="1" applyBorder="1" applyAlignment="1">
      <alignment horizontal="center" vertical="center" wrapText="1"/>
    </xf>
    <xf numFmtId="166" fontId="15" fillId="2" borderId="2" xfId="1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31" xfId="0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horizontal="left" vertical="center"/>
    </xf>
    <xf numFmtId="0" fontId="16" fillId="2" borderId="31" xfId="0" applyFont="1" applyFill="1" applyBorder="1" applyAlignment="1">
      <alignment horizontal="left" vertical="center"/>
    </xf>
    <xf numFmtId="0" fontId="16" fillId="2" borderId="28" xfId="0" applyFont="1" applyFill="1" applyBorder="1" applyAlignment="1" applyProtection="1">
      <alignment vertical="center"/>
      <protection locked="0"/>
    </xf>
    <xf numFmtId="49" fontId="17" fillId="2" borderId="29" xfId="0" applyNumberFormat="1" applyFont="1" applyFill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>
      <alignment horizontal="left" vertical="center"/>
    </xf>
    <xf numFmtId="3" fontId="16" fillId="2" borderId="9" xfId="0" applyNumberFormat="1" applyFont="1" applyFill="1" applyBorder="1" applyAlignment="1" applyProtection="1">
      <alignment vertical="center"/>
      <protection locked="0"/>
    </xf>
    <xf numFmtId="3" fontId="16" fillId="2" borderId="14" xfId="0" applyNumberFormat="1" applyFont="1" applyFill="1" applyBorder="1" applyAlignment="1" applyProtection="1">
      <alignment horizontal="center" vertical="center"/>
      <protection locked="0"/>
    </xf>
    <xf numFmtId="3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3" fontId="16" fillId="2" borderId="2" xfId="0" applyNumberFormat="1" applyFont="1" applyFill="1" applyBorder="1" applyAlignment="1" applyProtection="1">
      <alignment horizontal="center" vertical="center"/>
      <protection locked="0"/>
    </xf>
    <xf numFmtId="3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2" fontId="16" fillId="2" borderId="13" xfId="0" applyNumberFormat="1" applyFont="1" applyFill="1" applyBorder="1" applyAlignment="1" applyProtection="1">
      <alignment horizontal="center" vertical="center"/>
      <protection locked="0"/>
    </xf>
    <xf numFmtId="2" fontId="16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1" fontId="1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1" fontId="15" fillId="2" borderId="26" xfId="1" applyNumberFormat="1" applyFont="1" applyFill="1" applyBorder="1" applyAlignment="1" applyProtection="1">
      <alignment vertical="center" wrapText="1"/>
      <protection locked="0"/>
    </xf>
    <xf numFmtId="166" fontId="15" fillId="2" borderId="26" xfId="1" applyNumberFormat="1" applyFont="1" applyFill="1" applyBorder="1" applyAlignment="1" applyProtection="1">
      <alignment vertical="center" wrapText="1"/>
      <protection locked="0"/>
    </xf>
    <xf numFmtId="166" fontId="15" fillId="2" borderId="27" xfId="1" applyNumberFormat="1" applyFont="1" applyFill="1" applyBorder="1" applyAlignment="1" applyProtection="1">
      <alignment vertical="center" wrapText="1"/>
      <protection locked="0"/>
    </xf>
    <xf numFmtId="1" fontId="15" fillId="2" borderId="2" xfId="1" applyNumberFormat="1" applyFont="1" applyFill="1" applyBorder="1" applyAlignment="1" applyProtection="1">
      <alignment vertical="center" wrapText="1"/>
      <protection locked="0"/>
    </xf>
    <xf numFmtId="1" fontId="16" fillId="2" borderId="2" xfId="0" applyNumberFormat="1" applyFont="1" applyFill="1" applyBorder="1" applyAlignment="1" applyProtection="1">
      <alignment horizontal="center" vertical="center"/>
      <protection locked="0"/>
    </xf>
    <xf numFmtId="166" fontId="15" fillId="2" borderId="2" xfId="1" applyNumberFormat="1" applyFont="1" applyFill="1" applyBorder="1" applyAlignment="1" applyProtection="1">
      <alignment vertical="center" wrapText="1"/>
      <protection locked="0"/>
    </xf>
    <xf numFmtId="166" fontId="15" fillId="2" borderId="1" xfId="1" applyNumberFormat="1" applyFont="1" applyFill="1" applyBorder="1" applyAlignment="1" applyProtection="1">
      <alignment vertical="center" wrapText="1"/>
      <protection locked="0"/>
    </xf>
    <xf numFmtId="166" fontId="15" fillId="2" borderId="31" xfId="1" applyNumberFormat="1" applyFont="1" applyFill="1" applyBorder="1" applyAlignment="1" applyProtection="1">
      <alignment vertical="center" wrapText="1"/>
      <protection locked="0"/>
    </xf>
    <xf numFmtId="9" fontId="15" fillId="2" borderId="31" xfId="1" applyNumberFormat="1" applyFont="1" applyFill="1" applyBorder="1" applyAlignment="1" applyProtection="1">
      <alignment horizontal="center" vertical="center" wrapText="1"/>
      <protection locked="0"/>
    </xf>
    <xf numFmtId="9" fontId="15" fillId="2" borderId="31" xfId="0" applyNumberFormat="1" applyFont="1" applyFill="1" applyBorder="1" applyAlignment="1" applyProtection="1">
      <alignment horizontal="center" vertical="center"/>
      <protection locked="0"/>
    </xf>
    <xf numFmtId="166" fontId="15" fillId="2" borderId="18" xfId="1" applyNumberFormat="1" applyFont="1" applyFill="1" applyBorder="1" applyAlignment="1" applyProtection="1">
      <alignment vertical="center" wrapText="1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49" fontId="17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0" xfId="0" applyNumberFormat="1" applyFont="1" applyFill="1" applyAlignment="1">
      <alignment horizontal="center" vertical="center"/>
    </xf>
    <xf numFmtId="0" fontId="14" fillId="2" borderId="27" xfId="0" applyFont="1" applyFill="1" applyBorder="1" applyAlignment="1">
      <alignment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3" fontId="16" fillId="2" borderId="5" xfId="0" applyNumberFormat="1" applyFont="1" applyFill="1" applyBorder="1" applyAlignment="1">
      <alignment horizontal="center" vertical="center" wrapText="1"/>
    </xf>
    <xf numFmtId="1" fontId="16" fillId="2" borderId="33" xfId="1" applyNumberFormat="1" applyFont="1" applyFill="1" applyBorder="1" applyAlignment="1" applyProtection="1">
      <alignment horizontal="center" vertical="center" wrapText="1"/>
      <protection locked="0"/>
    </xf>
    <xf numFmtId="1" fontId="16" fillId="2" borderId="34" xfId="1" applyNumberFormat="1" applyFont="1" applyFill="1" applyBorder="1" applyAlignment="1" applyProtection="1">
      <alignment horizontal="center" vertical="center" wrapText="1"/>
      <protection locked="0"/>
    </xf>
    <xf numFmtId="166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166" fontId="16" fillId="2" borderId="2" xfId="1" applyNumberFormat="1" applyFont="1" applyFill="1" applyBorder="1" applyAlignment="1" applyProtection="1">
      <alignment vertical="center" wrapText="1"/>
      <protection locked="0"/>
    </xf>
    <xf numFmtId="166" fontId="16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15" fillId="2" borderId="0" xfId="0" applyNumberFormat="1" applyFont="1" applyFill="1" applyAlignment="1">
      <alignment vertical="center"/>
    </xf>
    <xf numFmtId="3" fontId="16" fillId="2" borderId="14" xfId="0" applyNumberFormat="1" applyFont="1" applyFill="1" applyBorder="1" applyAlignment="1" applyProtection="1">
      <alignment horizontal="center" vertical="center"/>
    </xf>
    <xf numFmtId="1" fontId="15" fillId="2" borderId="53" xfId="1" applyNumberFormat="1" applyFont="1" applyFill="1" applyBorder="1" applyAlignment="1" applyProtection="1">
      <alignment horizontal="center" vertical="center" wrapText="1"/>
    </xf>
    <xf numFmtId="1" fontId="16" fillId="2" borderId="14" xfId="1" applyNumberFormat="1" applyFont="1" applyFill="1" applyBorder="1" applyAlignment="1" applyProtection="1">
      <alignment horizontal="center" vertical="center" wrapText="1"/>
    </xf>
    <xf numFmtId="1" fontId="15" fillId="2" borderId="2" xfId="1" applyNumberFormat="1" applyFont="1" applyFill="1" applyBorder="1" applyAlignment="1" applyProtection="1">
      <alignment horizontal="center" vertical="center" wrapText="1"/>
    </xf>
    <xf numFmtId="1" fontId="16" fillId="2" borderId="2" xfId="1" applyNumberFormat="1" applyFont="1" applyFill="1" applyBorder="1" applyAlignment="1" applyProtection="1">
      <alignment horizontal="center" vertical="center" wrapText="1"/>
    </xf>
    <xf numFmtId="2" fontId="16" fillId="2" borderId="3" xfId="1" applyNumberFormat="1" applyFont="1" applyFill="1" applyBorder="1" applyAlignment="1" applyProtection="1">
      <alignment horizontal="center" vertical="center" wrapText="1"/>
    </xf>
    <xf numFmtId="10" fontId="15" fillId="2" borderId="5" xfId="1" applyNumberFormat="1" applyFont="1" applyFill="1" applyBorder="1" applyAlignment="1" applyProtection="1">
      <alignment horizontal="center" vertical="center" wrapText="1"/>
    </xf>
    <xf numFmtId="1" fontId="15" fillId="2" borderId="26" xfId="1" applyNumberFormat="1" applyFont="1" applyFill="1" applyBorder="1" applyAlignment="1" applyProtection="1">
      <alignment horizontal="center" vertical="center" wrapText="1"/>
    </xf>
    <xf numFmtId="2" fontId="16" fillId="2" borderId="2" xfId="1" applyNumberFormat="1" applyFont="1" applyFill="1" applyBorder="1" applyAlignment="1" applyProtection="1">
      <alignment horizontal="center" vertical="center" wrapText="1"/>
    </xf>
    <xf numFmtId="2" fontId="16" fillId="2" borderId="32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6" fillId="0" borderId="11" xfId="0" applyFont="1" applyBorder="1" applyAlignment="1">
      <alignment vertical="center" textRotation="180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49" fontId="17" fillId="2" borderId="5" xfId="0" applyNumberFormat="1" applyFont="1" applyFill="1" applyBorder="1" applyAlignment="1" applyProtection="1">
      <alignment horizontal="right" vertical="center" wrapText="1"/>
      <protection locked="0"/>
    </xf>
    <xf numFmtId="166" fontId="15" fillId="2" borderId="31" xfId="1" applyNumberFormat="1" applyFont="1" applyFill="1" applyBorder="1" applyAlignment="1">
      <alignment horizontal="center" vertical="center" wrapText="1"/>
    </xf>
    <xf numFmtId="166" fontId="15" fillId="2" borderId="28" xfId="1" applyNumberFormat="1" applyFont="1" applyFill="1" applyBorder="1" applyAlignment="1">
      <alignment horizontal="center" vertical="center" wrapText="1"/>
    </xf>
    <xf numFmtId="166" fontId="15" fillId="2" borderId="42" xfId="1" applyNumberFormat="1" applyFont="1" applyFill="1" applyBorder="1" applyAlignment="1">
      <alignment horizontal="center" vertical="center" wrapText="1"/>
    </xf>
    <xf numFmtId="3" fontId="15" fillId="2" borderId="31" xfId="0" applyNumberFormat="1" applyFont="1" applyFill="1" applyBorder="1" applyAlignment="1">
      <alignment horizontal="center" vertical="center"/>
    </xf>
    <xf numFmtId="3" fontId="15" fillId="2" borderId="28" xfId="0" applyNumberFormat="1" applyFont="1" applyFill="1" applyBorder="1" applyAlignment="1">
      <alignment horizontal="center" vertical="center"/>
    </xf>
    <xf numFmtId="3" fontId="15" fillId="2" borderId="42" xfId="0" applyNumberFormat="1" applyFont="1" applyFill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3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vertical="center"/>
    </xf>
    <xf numFmtId="3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3" fontId="16" fillId="2" borderId="18" xfId="0" applyNumberFormat="1" applyFont="1" applyFill="1" applyBorder="1" applyAlignment="1" applyProtection="1">
      <alignment horizontal="center" vertical="center"/>
      <protection locked="0"/>
    </xf>
    <xf numFmtId="3" fontId="16" fillId="2" borderId="20" xfId="0" applyNumberFormat="1" applyFont="1" applyFill="1" applyBorder="1" applyAlignment="1" applyProtection="1">
      <alignment horizontal="center" vertical="center"/>
      <protection locked="0"/>
    </xf>
    <xf numFmtId="166" fontId="18" fillId="2" borderId="29" xfId="1" applyNumberFormat="1" applyFont="1" applyFill="1" applyBorder="1" applyAlignment="1">
      <alignment horizontal="center" vertical="center" wrapText="1"/>
    </xf>
    <xf numFmtId="166" fontId="18" fillId="2" borderId="50" xfId="1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3" fontId="12" fillId="2" borderId="39" xfId="0" applyNumberFormat="1" applyFont="1" applyFill="1" applyBorder="1" applyAlignment="1" applyProtection="1">
      <alignment horizontal="center" vertical="center"/>
      <protection locked="0"/>
    </xf>
    <xf numFmtId="3" fontId="12" fillId="2" borderId="40" xfId="0" applyNumberFormat="1" applyFont="1" applyFill="1" applyBorder="1" applyAlignment="1" applyProtection="1">
      <alignment horizontal="center" vertical="center"/>
      <protection locked="0"/>
    </xf>
    <xf numFmtId="1" fontId="16" fillId="2" borderId="51" xfId="0" applyNumberFormat="1" applyFont="1" applyFill="1" applyBorder="1" applyAlignment="1">
      <alignment horizontal="center" vertical="center" wrapText="1"/>
    </xf>
    <xf numFmtId="1" fontId="16" fillId="2" borderId="52" xfId="0" applyNumberFormat="1" applyFont="1" applyFill="1" applyBorder="1" applyAlignment="1">
      <alignment horizontal="center" vertical="center" wrapText="1"/>
    </xf>
    <xf numFmtId="166" fontId="18" fillId="2" borderId="24" xfId="1" applyNumberFormat="1" applyFont="1" applyFill="1" applyBorder="1" applyAlignment="1">
      <alignment horizontal="center" vertical="center" wrapText="1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5" fillId="2" borderId="40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49" fontId="16" fillId="2" borderId="48" xfId="0" applyNumberFormat="1" applyFont="1" applyFill="1" applyBorder="1" applyAlignment="1">
      <alignment horizontal="center" vertical="center" wrapText="1"/>
    </xf>
    <xf numFmtId="49" fontId="16" fillId="2" borderId="46" xfId="0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166" fontId="15" fillId="2" borderId="28" xfId="1" applyNumberFormat="1" applyFont="1" applyFill="1" applyBorder="1" applyAlignment="1" applyProtection="1">
      <alignment horizontal="center" vertical="center" wrapText="1"/>
    </xf>
    <xf numFmtId="166" fontId="15" fillId="2" borderId="42" xfId="1" applyNumberFormat="1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" fontId="16" fillId="2" borderId="49" xfId="0" applyNumberFormat="1" applyFont="1" applyFill="1" applyBorder="1" applyAlignment="1">
      <alignment horizontal="center" vertical="center" wrapText="1"/>
    </xf>
    <xf numFmtId="1" fontId="16" fillId="2" borderId="4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238124</xdr:colOff>
      <xdr:row>0</xdr:row>
      <xdr:rowOff>35719</xdr:rowOff>
    </xdr:from>
    <xdr:to>
      <xdr:col>10</xdr:col>
      <xdr:colOff>1255972</xdr:colOff>
      <xdr:row>1</xdr:row>
      <xdr:rowOff>333375</xdr:rowOff>
    </xdr:to>
    <xdr:pic>
      <xdr:nvPicPr>
        <xdr:cNvPr id="1138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47"/>
        <a:stretch/>
      </xdr:blipFill>
      <xdr:spPr bwMode="auto">
        <a:xfrm>
          <a:off x="14692312" y="35719"/>
          <a:ext cx="1017848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650875</xdr:colOff>
      <xdr:row>6</xdr:row>
      <xdr:rowOff>63500</xdr:rowOff>
    </xdr:from>
    <xdr:to>
      <xdr:col>8</xdr:col>
      <xdr:colOff>962024</xdr:colOff>
      <xdr:row>6</xdr:row>
      <xdr:rowOff>333375</xdr:rowOff>
    </xdr:to>
    <xdr:sp macro="" textlink="">
      <xdr:nvSpPr>
        <xdr:cNvPr id="2" name="Rectangle 1"/>
        <xdr:cNvSpPr/>
      </xdr:nvSpPr>
      <xdr:spPr>
        <a:xfrm>
          <a:off x="8445500" y="1936750"/>
          <a:ext cx="311149" cy="2698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8</xdr:col>
      <xdr:colOff>666750</xdr:colOff>
      <xdr:row>17</xdr:row>
      <xdr:rowOff>63500</xdr:rowOff>
    </xdr:from>
    <xdr:to>
      <xdr:col>8</xdr:col>
      <xdr:colOff>977899</xdr:colOff>
      <xdr:row>17</xdr:row>
      <xdr:rowOff>333375</xdr:rowOff>
    </xdr:to>
    <xdr:sp macro="" textlink="">
      <xdr:nvSpPr>
        <xdr:cNvPr id="7" name="Rectangle 6"/>
        <xdr:cNvSpPr/>
      </xdr:nvSpPr>
      <xdr:spPr>
        <a:xfrm>
          <a:off x="8461375" y="6207125"/>
          <a:ext cx="311149" cy="2698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</xdr:row>
          <xdr:rowOff>57150</xdr:rowOff>
        </xdr:from>
        <xdr:to>
          <xdr:col>7</xdr:col>
          <xdr:colOff>723900</xdr:colOff>
          <xdr:row>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</xdr:row>
          <xdr:rowOff>76200</xdr:rowOff>
        </xdr:from>
        <xdr:to>
          <xdr:col>6</xdr:col>
          <xdr:colOff>704850</xdr:colOff>
          <xdr:row>1</xdr:row>
          <xdr:rowOff>295275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C1:P50"/>
  <sheetViews>
    <sheetView topLeftCell="A20" zoomScaleNormal="100" workbookViewId="0">
      <selection activeCell="G14" sqref="G14"/>
    </sheetView>
  </sheetViews>
  <sheetFormatPr defaultRowHeight="12.75"/>
  <cols>
    <col min="2" max="2" width="7.7109375" customWidth="1"/>
    <col min="3" max="3" width="35.7109375" customWidth="1"/>
    <col min="4" max="5" width="0.7109375" style="38" hidden="1" customWidth="1"/>
    <col min="6" max="7" width="19" customWidth="1"/>
    <col min="8" max="8" width="24.7109375" customWidth="1"/>
    <col min="9" max="10" width="21.5703125" customWidth="1"/>
    <col min="11" max="11" width="9.5703125" customWidth="1"/>
    <col min="12" max="12" width="3.5703125" customWidth="1"/>
    <col min="14" max="14" width="22.140625" customWidth="1"/>
    <col min="15" max="15" width="9.28515625" bestFit="1" customWidth="1"/>
    <col min="16" max="16" width="20" bestFit="1" customWidth="1"/>
  </cols>
  <sheetData>
    <row r="1" spans="3:16" ht="15">
      <c r="C1" s="52"/>
      <c r="D1" s="53"/>
      <c r="E1" s="53"/>
      <c r="F1" s="52"/>
      <c r="G1" s="52"/>
      <c r="H1" s="52" t="s">
        <v>74</v>
      </c>
      <c r="I1" s="52"/>
      <c r="J1" s="138" t="s">
        <v>72</v>
      </c>
      <c r="K1" s="138"/>
      <c r="L1" s="138"/>
    </row>
    <row r="2" spans="3:16" ht="15">
      <c r="C2" s="56"/>
      <c r="D2" s="57"/>
      <c r="E2" s="57"/>
      <c r="F2" s="56"/>
      <c r="G2" s="56"/>
      <c r="H2" s="52" t="s">
        <v>75</v>
      </c>
      <c r="I2" s="52"/>
      <c r="J2" s="139" t="s">
        <v>73</v>
      </c>
      <c r="K2" s="139"/>
      <c r="L2" s="139"/>
    </row>
    <row r="3" spans="3:16">
      <c r="C3" s="150"/>
      <c r="D3" s="150"/>
      <c r="E3" s="151"/>
      <c r="F3" s="151"/>
      <c r="G3" s="56"/>
      <c r="H3" s="52"/>
      <c r="I3" s="52"/>
      <c r="J3" s="52"/>
      <c r="K3" s="52"/>
      <c r="L3" s="52"/>
    </row>
    <row r="4" spans="3:16" ht="13.5" thickBot="1">
      <c r="C4" s="52"/>
      <c r="D4" s="53"/>
      <c r="E4" s="53"/>
      <c r="F4" s="52"/>
      <c r="G4" s="52"/>
      <c r="H4" s="52"/>
      <c r="I4" s="52"/>
      <c r="J4" s="52"/>
      <c r="K4" s="52"/>
      <c r="L4" s="52"/>
    </row>
    <row r="5" spans="3:16" ht="15">
      <c r="C5" s="152" t="s">
        <v>70</v>
      </c>
      <c r="D5" s="153"/>
      <c r="E5" s="159" t="s">
        <v>49</v>
      </c>
      <c r="F5" s="160"/>
      <c r="G5" s="58"/>
      <c r="H5" s="58"/>
      <c r="I5" s="58"/>
      <c r="J5" s="142" t="s">
        <v>69</v>
      </c>
      <c r="K5" s="142"/>
      <c r="L5" s="143"/>
    </row>
    <row r="6" spans="3:16" ht="15">
      <c r="C6" s="59"/>
      <c r="D6" s="60"/>
      <c r="E6" s="60"/>
      <c r="F6" s="61"/>
      <c r="G6" s="61"/>
      <c r="H6" s="61"/>
      <c r="I6" s="61"/>
      <c r="J6" s="61"/>
      <c r="K6" s="61"/>
      <c r="L6" s="62"/>
    </row>
    <row r="7" spans="3:16" ht="15">
      <c r="C7" s="59"/>
      <c r="D7" s="60"/>
      <c r="E7" s="60"/>
      <c r="F7" s="63" t="s">
        <v>50</v>
      </c>
      <c r="G7" s="61"/>
      <c r="H7" s="61"/>
      <c r="I7" s="61"/>
      <c r="J7" s="140" t="s">
        <v>71</v>
      </c>
      <c r="K7" s="140"/>
      <c r="L7" s="141"/>
    </row>
    <row r="8" spans="3:16" ht="13.5" thickBot="1">
      <c r="C8" s="64"/>
      <c r="D8" s="65"/>
      <c r="E8" s="65"/>
      <c r="F8" s="66"/>
      <c r="G8" s="66"/>
      <c r="H8" s="66"/>
      <c r="I8" s="66"/>
      <c r="J8" s="66"/>
      <c r="K8" s="66"/>
      <c r="L8" s="67"/>
    </row>
    <row r="9" spans="3:16" ht="24.95" customHeight="1" thickBot="1">
      <c r="C9" s="154" t="s">
        <v>38</v>
      </c>
      <c r="D9" s="155"/>
      <c r="E9" s="155"/>
      <c r="F9" s="155"/>
      <c r="G9" s="155"/>
      <c r="H9" s="155"/>
      <c r="I9" s="155"/>
      <c r="J9" s="155"/>
      <c r="K9" s="156"/>
      <c r="L9" s="18"/>
    </row>
    <row r="10" spans="3:16" ht="24.95" customHeight="1">
      <c r="C10" s="144" t="s">
        <v>48</v>
      </c>
      <c r="D10" s="147" t="s">
        <v>47</v>
      </c>
      <c r="E10" s="148"/>
      <c r="F10" s="146" t="s">
        <v>44</v>
      </c>
      <c r="G10" s="146"/>
      <c r="H10" s="157"/>
      <c r="I10" s="158"/>
      <c r="J10" s="164" t="s">
        <v>52</v>
      </c>
      <c r="K10" s="162" t="s">
        <v>13</v>
      </c>
      <c r="L10" s="19"/>
    </row>
    <row r="11" spans="3:16" ht="30" customHeight="1" thickBot="1">
      <c r="C11" s="145"/>
      <c r="D11" s="43" t="s">
        <v>46</v>
      </c>
      <c r="E11" s="30" t="s">
        <v>45</v>
      </c>
      <c r="F11" s="44" t="s">
        <v>46</v>
      </c>
      <c r="G11" s="30" t="s">
        <v>45</v>
      </c>
      <c r="H11" s="13" t="s">
        <v>54</v>
      </c>
      <c r="I11" s="11" t="s">
        <v>53</v>
      </c>
      <c r="J11" s="165"/>
      <c r="K11" s="163"/>
      <c r="L11" s="20"/>
    </row>
    <row r="12" spans="3:16" ht="24.95" customHeight="1">
      <c r="C12" s="46" t="s">
        <v>57</v>
      </c>
      <c r="D12" s="40"/>
      <c r="E12" s="40">
        <v>100</v>
      </c>
      <c r="F12" s="41" t="e">
        <f>IF(H12-I12&lt;0,-(H12-I12),"-")</f>
        <v>#REF!</v>
      </c>
      <c r="G12" s="41" t="e">
        <f t="shared" ref="G12:G28" si="0">IF(H12-I12&gt;0,H12-I12,"-")</f>
        <v>#REF!</v>
      </c>
      <c r="H12" s="23" t="e">
        <f>#REF!</f>
        <v>#REF!</v>
      </c>
      <c r="I12" s="23" t="e">
        <f>#REF!</f>
        <v>#REF!</v>
      </c>
      <c r="J12" s="42" t="s">
        <v>14</v>
      </c>
      <c r="K12" s="36" t="s">
        <v>4</v>
      </c>
      <c r="L12" s="161" t="s">
        <v>56</v>
      </c>
    </row>
    <row r="13" spans="3:16" ht="24.95" customHeight="1">
      <c r="C13" s="47" t="s">
        <v>58</v>
      </c>
      <c r="D13" s="3"/>
      <c r="E13" s="39" t="e">
        <f>+(G13/I13)*100</f>
        <v>#REF!</v>
      </c>
      <c r="F13" s="33" t="e">
        <f t="shared" ref="F13:F30" si="1">IF(H13-I13&lt;0,-(H13-I13),"-")</f>
        <v>#REF!</v>
      </c>
      <c r="G13" s="33" t="e">
        <f t="shared" si="0"/>
        <v>#REF!</v>
      </c>
      <c r="H13" s="3" t="e">
        <f>#REF!</f>
        <v>#REF!</v>
      </c>
      <c r="I13" s="3" t="e">
        <f>#REF!</f>
        <v>#REF!</v>
      </c>
      <c r="J13" s="10" t="s">
        <v>15</v>
      </c>
      <c r="K13" s="7" t="s">
        <v>5</v>
      </c>
      <c r="L13" s="161"/>
      <c r="N13" s="29" t="e">
        <f>I13*1.3</f>
        <v>#REF!</v>
      </c>
      <c r="O13">
        <v>1.2504347826086999</v>
      </c>
      <c r="P13" s="29" t="e">
        <f t="shared" ref="P13:P29" si="2">N13*O13</f>
        <v>#REF!</v>
      </c>
    </row>
    <row r="14" spans="3:16" ht="24.95" customHeight="1">
      <c r="C14" s="47" t="s">
        <v>59</v>
      </c>
      <c r="D14" s="3"/>
      <c r="E14" s="39" t="e">
        <f t="shared" ref="E14:E28" si="3">+(G14/I14)*100</f>
        <v>#REF!</v>
      </c>
      <c r="F14" s="33" t="e">
        <f t="shared" si="1"/>
        <v>#REF!</v>
      </c>
      <c r="G14" s="33" t="e">
        <f t="shared" si="0"/>
        <v>#REF!</v>
      </c>
      <c r="H14" s="3" t="e">
        <f>#REF!</f>
        <v>#REF!</v>
      </c>
      <c r="I14" s="3" t="e">
        <f>#REF!</f>
        <v>#REF!</v>
      </c>
      <c r="J14" s="37" t="s">
        <v>55</v>
      </c>
      <c r="K14" s="2" t="s">
        <v>6</v>
      </c>
      <c r="L14" s="161"/>
      <c r="N14" s="29" t="e">
        <f>I14*1.3</f>
        <v>#REF!</v>
      </c>
      <c r="O14">
        <v>1.0906075954540499</v>
      </c>
      <c r="P14" s="29" t="e">
        <f t="shared" si="2"/>
        <v>#REF!</v>
      </c>
    </row>
    <row r="15" spans="3:16" ht="24.95" customHeight="1">
      <c r="C15" s="47" t="s">
        <v>60</v>
      </c>
      <c r="D15" s="3"/>
      <c r="E15" s="39" t="e">
        <f t="shared" si="3"/>
        <v>#REF!</v>
      </c>
      <c r="F15" s="33" t="e">
        <f t="shared" si="1"/>
        <v>#REF!</v>
      </c>
      <c r="G15" s="33" t="e">
        <f t="shared" si="0"/>
        <v>#REF!</v>
      </c>
      <c r="H15" s="3" t="e">
        <f>#REF!</f>
        <v>#REF!</v>
      </c>
      <c r="I15" s="3" t="e">
        <f>#REF!</f>
        <v>#REF!</v>
      </c>
      <c r="J15" s="9" t="s">
        <v>26</v>
      </c>
      <c r="K15" s="2" t="s">
        <v>25</v>
      </c>
      <c r="L15" s="161"/>
      <c r="N15" s="29" t="e">
        <f t="shared" ref="N15:N29" si="4">I15*1.3</f>
        <v>#REF!</v>
      </c>
      <c r="O15">
        <v>1.10038751625488</v>
      </c>
      <c r="P15" s="29" t="e">
        <f t="shared" si="2"/>
        <v>#REF!</v>
      </c>
    </row>
    <row r="16" spans="3:16" ht="24.95" customHeight="1">
      <c r="C16" s="16"/>
      <c r="D16" s="39" t="e">
        <f>+(F16/I16)*100</f>
        <v>#REF!</v>
      </c>
      <c r="E16" s="39"/>
      <c r="F16" s="33" t="e">
        <f>IF(H16-I16&lt;0,-(H16-I16),"-")</f>
        <v>#REF!</v>
      </c>
      <c r="G16" s="33" t="e">
        <f t="shared" si="0"/>
        <v>#REF!</v>
      </c>
      <c r="H16" s="3" t="e">
        <f>#REF!</f>
        <v>#REF!</v>
      </c>
      <c r="I16" s="3" t="e">
        <f>#REF!</f>
        <v>#REF!</v>
      </c>
      <c r="J16" s="9" t="s">
        <v>28</v>
      </c>
      <c r="K16" s="2" t="s">
        <v>27</v>
      </c>
      <c r="L16" s="161"/>
      <c r="N16" s="29" t="e">
        <f t="shared" si="4"/>
        <v>#REF!</v>
      </c>
      <c r="O16">
        <v>1.09088187962665</v>
      </c>
      <c r="P16" s="29" t="e">
        <f t="shared" si="2"/>
        <v>#REF!</v>
      </c>
    </row>
    <row r="17" spans="3:16" ht="24.95" customHeight="1">
      <c r="C17" s="47" t="s">
        <v>61</v>
      </c>
      <c r="D17" s="39" t="e">
        <f>+(F17/I17)*100</f>
        <v>#REF!</v>
      </c>
      <c r="E17" s="39"/>
      <c r="F17" s="33" t="e">
        <f t="shared" si="1"/>
        <v>#REF!</v>
      </c>
      <c r="G17" s="33" t="e">
        <f t="shared" si="0"/>
        <v>#REF!</v>
      </c>
      <c r="H17" s="3" t="e">
        <f>#REF!</f>
        <v>#REF!</v>
      </c>
      <c r="I17" s="3" t="e">
        <f>#REF!</f>
        <v>#REF!</v>
      </c>
      <c r="J17" s="24" t="s">
        <v>16</v>
      </c>
      <c r="K17" s="2" t="s">
        <v>29</v>
      </c>
      <c r="L17" s="161"/>
      <c r="N17" s="29" t="e">
        <f t="shared" si="4"/>
        <v>#REF!</v>
      </c>
      <c r="O17">
        <v>1.0829078725749499</v>
      </c>
      <c r="P17" s="29" t="e">
        <f t="shared" si="2"/>
        <v>#REF!</v>
      </c>
    </row>
    <row r="18" spans="3:16" ht="24.95" customHeight="1">
      <c r="C18" s="47" t="s">
        <v>62</v>
      </c>
      <c r="D18" s="3"/>
      <c r="E18" s="39" t="e">
        <f t="shared" si="3"/>
        <v>#REF!</v>
      </c>
      <c r="F18" s="33" t="e">
        <f t="shared" si="1"/>
        <v>#REF!</v>
      </c>
      <c r="G18" s="33" t="e">
        <f t="shared" si="0"/>
        <v>#REF!</v>
      </c>
      <c r="H18" s="3" t="e">
        <f>#REF!</f>
        <v>#REF!</v>
      </c>
      <c r="I18" s="3" t="e">
        <f>#REF!</f>
        <v>#REF!</v>
      </c>
      <c r="J18" s="9" t="s">
        <v>17</v>
      </c>
      <c r="K18" s="2" t="s">
        <v>7</v>
      </c>
      <c r="L18" s="161"/>
      <c r="N18" s="29" t="e">
        <f t="shared" si="4"/>
        <v>#REF!</v>
      </c>
      <c r="O18">
        <v>1.0005390118233</v>
      </c>
      <c r="P18" s="29" t="e">
        <f t="shared" si="2"/>
        <v>#REF!</v>
      </c>
    </row>
    <row r="19" spans="3:16" ht="24.95" customHeight="1">
      <c r="C19" s="47" t="s">
        <v>63</v>
      </c>
      <c r="D19" s="39" t="e">
        <f>+(F19/I19)*100</f>
        <v>#REF!</v>
      </c>
      <c r="E19" s="39"/>
      <c r="F19" s="33" t="e">
        <f t="shared" si="1"/>
        <v>#REF!</v>
      </c>
      <c r="G19" s="33" t="e">
        <f t="shared" si="0"/>
        <v>#REF!</v>
      </c>
      <c r="H19" s="3" t="e">
        <f>#REF!</f>
        <v>#REF!</v>
      </c>
      <c r="I19" s="3" t="e">
        <f>#REF!</f>
        <v>#REF!</v>
      </c>
      <c r="J19" s="9" t="s">
        <v>24</v>
      </c>
      <c r="K19" s="2" t="s">
        <v>23</v>
      </c>
      <c r="L19" s="161"/>
      <c r="N19" s="29" t="e">
        <f t="shared" si="4"/>
        <v>#REF!</v>
      </c>
      <c r="O19">
        <v>0.99976984126984103</v>
      </c>
      <c r="P19" s="29" t="e">
        <f t="shared" si="2"/>
        <v>#REF!</v>
      </c>
    </row>
    <row r="20" spans="3:16" ht="24.95" customHeight="1">
      <c r="C20" s="48" t="s">
        <v>67</v>
      </c>
      <c r="D20" s="3"/>
      <c r="E20" s="39" t="e">
        <f t="shared" si="3"/>
        <v>#REF!</v>
      </c>
      <c r="F20" s="33" t="e">
        <f t="shared" si="1"/>
        <v>#REF!</v>
      </c>
      <c r="G20" s="33" t="e">
        <f t="shared" si="0"/>
        <v>#REF!</v>
      </c>
      <c r="H20" s="3" t="e">
        <f>#REF!</f>
        <v>#REF!</v>
      </c>
      <c r="I20" s="3" t="e">
        <f>#REF!</f>
        <v>#REF!</v>
      </c>
      <c r="J20" s="9" t="s">
        <v>18</v>
      </c>
      <c r="K20" s="2" t="s">
        <v>8</v>
      </c>
      <c r="L20" s="161"/>
      <c r="N20" s="29" t="e">
        <f t="shared" si="4"/>
        <v>#REF!</v>
      </c>
      <c r="O20">
        <v>1.0021401775247001</v>
      </c>
      <c r="P20" s="29" t="e">
        <f t="shared" si="2"/>
        <v>#REF!</v>
      </c>
    </row>
    <row r="21" spans="3:16" ht="24.95" customHeight="1">
      <c r="C21" s="47" t="s">
        <v>61</v>
      </c>
      <c r="D21" s="39" t="e">
        <f>+(F21/I21)*100</f>
        <v>#REF!</v>
      </c>
      <c r="E21" s="39"/>
      <c r="F21" s="33" t="e">
        <f t="shared" si="1"/>
        <v>#REF!</v>
      </c>
      <c r="G21" s="33" t="e">
        <f t="shared" si="0"/>
        <v>#REF!</v>
      </c>
      <c r="H21" s="3" t="e">
        <f>#REF!</f>
        <v>#REF!</v>
      </c>
      <c r="I21" s="3" t="e">
        <f>#REF!</f>
        <v>#REF!</v>
      </c>
      <c r="J21" s="9" t="s">
        <v>19</v>
      </c>
      <c r="K21" s="2" t="s">
        <v>1</v>
      </c>
      <c r="L21" s="161"/>
      <c r="N21" s="29" t="e">
        <f t="shared" si="4"/>
        <v>#REF!</v>
      </c>
      <c r="O21">
        <v>1.19187443873142</v>
      </c>
      <c r="P21" s="29" t="e">
        <f t="shared" si="2"/>
        <v>#REF!</v>
      </c>
    </row>
    <row r="22" spans="3:16" ht="24.95" customHeight="1">
      <c r="C22" s="47" t="s">
        <v>64</v>
      </c>
      <c r="D22" s="3"/>
      <c r="E22" s="39" t="e">
        <f t="shared" si="3"/>
        <v>#REF!</v>
      </c>
      <c r="F22" s="33" t="e">
        <f t="shared" si="1"/>
        <v>#REF!</v>
      </c>
      <c r="G22" s="33" t="e">
        <f t="shared" si="0"/>
        <v>#REF!</v>
      </c>
      <c r="H22" s="3" t="e">
        <f>#REF!</f>
        <v>#REF!</v>
      </c>
      <c r="I22" s="3" t="e">
        <f>#REF!</f>
        <v>#REF!</v>
      </c>
      <c r="J22" s="9" t="s">
        <v>35</v>
      </c>
      <c r="K22" s="2" t="s">
        <v>32</v>
      </c>
      <c r="L22" s="161"/>
      <c r="N22" s="29" t="e">
        <f t="shared" si="4"/>
        <v>#REF!</v>
      </c>
      <c r="O22">
        <v>1.2017248260926401</v>
      </c>
      <c r="P22" s="29" t="e">
        <f t="shared" si="2"/>
        <v>#REF!</v>
      </c>
    </row>
    <row r="23" spans="3:16" ht="24.95" customHeight="1">
      <c r="C23" s="47" t="s">
        <v>59</v>
      </c>
      <c r="D23" s="3"/>
      <c r="E23" s="39">
        <v>100</v>
      </c>
      <c r="F23" s="33" t="e">
        <f t="shared" si="1"/>
        <v>#REF!</v>
      </c>
      <c r="G23" s="33" t="e">
        <f t="shared" si="0"/>
        <v>#REF!</v>
      </c>
      <c r="H23" s="3" t="e">
        <f>#REF!</f>
        <v>#REF!</v>
      </c>
      <c r="I23" s="3" t="e">
        <f>#REF!</f>
        <v>#REF!</v>
      </c>
      <c r="J23" s="10" t="s">
        <v>20</v>
      </c>
      <c r="K23" s="2" t="s">
        <v>2</v>
      </c>
      <c r="L23" s="161"/>
      <c r="N23" s="29" t="e">
        <f t="shared" si="4"/>
        <v>#REF!</v>
      </c>
      <c r="O23">
        <v>-335544.32000000001</v>
      </c>
      <c r="P23" s="29" t="e">
        <f t="shared" si="2"/>
        <v>#REF!</v>
      </c>
    </row>
    <row r="24" spans="3:16" ht="24.95" customHeight="1">
      <c r="C24" s="47" t="s">
        <v>59</v>
      </c>
      <c r="D24" s="3"/>
      <c r="E24" s="39" t="e">
        <f t="shared" si="3"/>
        <v>#REF!</v>
      </c>
      <c r="F24" s="33" t="e">
        <f t="shared" si="1"/>
        <v>#REF!</v>
      </c>
      <c r="G24" s="33" t="e">
        <f t="shared" si="0"/>
        <v>#REF!</v>
      </c>
      <c r="H24" s="3" t="e">
        <f>#REF!</f>
        <v>#REF!</v>
      </c>
      <c r="I24" s="3" t="e">
        <f>#REF!</f>
        <v>#REF!</v>
      </c>
      <c r="J24" s="10" t="s">
        <v>36</v>
      </c>
      <c r="K24" s="2" t="s">
        <v>33</v>
      </c>
      <c r="L24" s="161"/>
      <c r="N24" s="29" t="e">
        <f t="shared" si="4"/>
        <v>#REF!</v>
      </c>
      <c r="O24">
        <v>0.90244052196068103</v>
      </c>
      <c r="P24" s="29" t="e">
        <f t="shared" si="2"/>
        <v>#REF!</v>
      </c>
    </row>
    <row r="25" spans="3:16" ht="24.95" customHeight="1">
      <c r="C25" s="47" t="s">
        <v>61</v>
      </c>
      <c r="D25" s="39" t="e">
        <f>+(F25/I25)*100</f>
        <v>#REF!</v>
      </c>
      <c r="E25" s="39"/>
      <c r="F25" s="33" t="e">
        <f t="shared" si="1"/>
        <v>#REF!</v>
      </c>
      <c r="G25" s="33" t="e">
        <f t="shared" si="0"/>
        <v>#REF!</v>
      </c>
      <c r="H25" s="4" t="e">
        <f>#REF!</f>
        <v>#REF!</v>
      </c>
      <c r="I25" s="4" t="e">
        <f>#REF!</f>
        <v>#REF!</v>
      </c>
      <c r="J25" s="10" t="s">
        <v>21</v>
      </c>
      <c r="K25" s="7" t="s">
        <v>9</v>
      </c>
      <c r="L25" s="161"/>
      <c r="N25" s="29" t="e">
        <f t="shared" si="4"/>
        <v>#REF!</v>
      </c>
      <c r="O25">
        <v>1.0002140449438199</v>
      </c>
      <c r="P25" s="29" t="e">
        <f t="shared" si="2"/>
        <v>#REF!</v>
      </c>
    </row>
    <row r="26" spans="3:16" ht="24.95" customHeight="1">
      <c r="C26" s="47" t="s">
        <v>65</v>
      </c>
      <c r="D26" s="4"/>
      <c r="E26" s="39" t="e">
        <f t="shared" si="3"/>
        <v>#REF!</v>
      </c>
      <c r="F26" s="33" t="e">
        <f t="shared" si="1"/>
        <v>#REF!</v>
      </c>
      <c r="G26" s="33" t="e">
        <f t="shared" si="0"/>
        <v>#REF!</v>
      </c>
      <c r="H26" s="4" t="e">
        <f>#REF!</f>
        <v>#REF!</v>
      </c>
      <c r="I26" s="4" t="e">
        <f>#REF!</f>
        <v>#REF!</v>
      </c>
      <c r="J26" s="10" t="s">
        <v>37</v>
      </c>
      <c r="K26" s="7" t="s">
        <v>34</v>
      </c>
      <c r="L26" s="161"/>
      <c r="N26" s="29" t="e">
        <f t="shared" si="4"/>
        <v>#REF!</v>
      </c>
      <c r="O26">
        <v>0.89503836317135499</v>
      </c>
      <c r="P26" s="29" t="e">
        <f t="shared" si="2"/>
        <v>#REF!</v>
      </c>
    </row>
    <row r="27" spans="3:16" ht="24.95" customHeight="1">
      <c r="C27" s="47" t="s">
        <v>66</v>
      </c>
      <c r="D27" s="4"/>
      <c r="E27" s="39" t="e">
        <f t="shared" si="3"/>
        <v>#REF!</v>
      </c>
      <c r="F27" s="33" t="e">
        <f t="shared" si="1"/>
        <v>#REF!</v>
      </c>
      <c r="G27" s="33" t="e">
        <f t="shared" si="0"/>
        <v>#REF!</v>
      </c>
      <c r="H27" s="4" t="e">
        <f>#REF!</f>
        <v>#REF!</v>
      </c>
      <c r="I27" s="4" t="e">
        <f>#REF!</f>
        <v>#REF!</v>
      </c>
      <c r="J27" s="10" t="s">
        <v>31</v>
      </c>
      <c r="K27" s="7" t="s">
        <v>30</v>
      </c>
      <c r="L27" s="161"/>
      <c r="N27" s="29" t="e">
        <f t="shared" si="4"/>
        <v>#REF!</v>
      </c>
      <c r="O27">
        <v>1.09995742598172</v>
      </c>
      <c r="P27" s="29" t="e">
        <f t="shared" si="2"/>
        <v>#REF!</v>
      </c>
    </row>
    <row r="28" spans="3:16" ht="24.95" customHeight="1" thickBot="1">
      <c r="C28" s="47" t="s">
        <v>68</v>
      </c>
      <c r="D28" s="4"/>
      <c r="E28" s="39" t="e">
        <f t="shared" si="3"/>
        <v>#REF!</v>
      </c>
      <c r="F28" s="33" t="e">
        <f t="shared" si="1"/>
        <v>#REF!</v>
      </c>
      <c r="G28" s="33" t="e">
        <f t="shared" si="0"/>
        <v>#REF!</v>
      </c>
      <c r="H28" s="3" t="e">
        <f>#REF!</f>
        <v>#REF!</v>
      </c>
      <c r="I28" s="3" t="e">
        <f>#REF!</f>
        <v>#REF!</v>
      </c>
      <c r="J28" s="14" t="s">
        <v>22</v>
      </c>
      <c r="K28" s="15" t="s">
        <v>3</v>
      </c>
      <c r="L28" s="161"/>
      <c r="N28" s="29" t="e">
        <f t="shared" si="4"/>
        <v>#REF!</v>
      </c>
      <c r="O28">
        <v>1.1000893558743601</v>
      </c>
      <c r="P28" s="29" t="e">
        <f t="shared" si="2"/>
        <v>#REF!</v>
      </c>
    </row>
    <row r="29" spans="3:16" ht="24.95" customHeight="1" thickTop="1">
      <c r="C29" s="22"/>
      <c r="D29" s="3"/>
      <c r="E29" s="39"/>
      <c r="F29" s="23" t="e">
        <f>SUM(F12:F28)</f>
        <v>#REF!</v>
      </c>
      <c r="G29" s="23" t="e">
        <f>SUM(G12:G28)</f>
        <v>#REF!</v>
      </c>
      <c r="H29" s="23" t="e">
        <f>SUM(H12:H28)</f>
        <v>#REF!</v>
      </c>
      <c r="I29" s="23" t="e">
        <f>SUM(I12:I28)</f>
        <v>#REF!</v>
      </c>
      <c r="J29" s="166" t="s">
        <v>10</v>
      </c>
      <c r="K29" s="167"/>
      <c r="L29" s="27"/>
      <c r="N29" s="29" t="e">
        <f t="shared" si="4"/>
        <v>#REF!</v>
      </c>
      <c r="P29" s="29" t="e">
        <f t="shared" si="2"/>
        <v>#REF!</v>
      </c>
    </row>
    <row r="30" spans="3:16" ht="24.95" customHeight="1">
      <c r="C30" s="16"/>
      <c r="D30" s="3"/>
      <c r="E30" s="39"/>
      <c r="F30" s="33" t="e">
        <f t="shared" si="1"/>
        <v>#REF!</v>
      </c>
      <c r="G30" s="33" t="e">
        <f>IF(H30-I30&gt;0,H30-I30,"-")</f>
        <v>#REF!</v>
      </c>
      <c r="H30" s="35" t="e">
        <f>I30</f>
        <v>#REF!</v>
      </c>
      <c r="I30" s="34" t="e">
        <f>#REF!</f>
        <v>#REF!</v>
      </c>
      <c r="J30" s="169" t="s">
        <v>11</v>
      </c>
      <c r="K30" s="170"/>
      <c r="L30" s="27"/>
      <c r="N30" s="29" t="e">
        <f>I30*1.3</f>
        <v>#REF!</v>
      </c>
      <c r="O30">
        <v>0.75253620956134903</v>
      </c>
      <c r="P30" s="29" t="e">
        <f>N30*O30</f>
        <v>#REF!</v>
      </c>
    </row>
    <row r="31" spans="3:16" ht="24.95" customHeight="1" thickBot="1">
      <c r="C31" s="17"/>
      <c r="D31" s="8"/>
      <c r="E31" s="45"/>
      <c r="F31" s="45"/>
      <c r="G31" s="8"/>
      <c r="H31" s="31" t="e">
        <f>H30+H29</f>
        <v>#REF!</v>
      </c>
      <c r="I31" s="32" t="e">
        <f>I30+I29</f>
        <v>#REF!</v>
      </c>
      <c r="J31" s="168" t="s">
        <v>12</v>
      </c>
      <c r="K31" s="168"/>
      <c r="L31" s="28"/>
    </row>
    <row r="32" spans="3:16" ht="30.75" customHeight="1">
      <c r="C32" s="21"/>
      <c r="D32" s="54"/>
      <c r="E32" s="55">
        <f>E29/1.3</f>
        <v>0</v>
      </c>
      <c r="F32" s="49" t="s">
        <v>80</v>
      </c>
      <c r="G32" s="50"/>
      <c r="H32" s="51" t="s">
        <v>77</v>
      </c>
      <c r="I32" s="50"/>
      <c r="J32" s="50"/>
      <c r="K32" s="50"/>
      <c r="L32" s="50" t="s">
        <v>76</v>
      </c>
    </row>
    <row r="33" spans="3:14" ht="14.25">
      <c r="C33" s="21"/>
      <c r="D33" s="54"/>
      <c r="E33" s="54"/>
      <c r="F33" s="49" t="s">
        <v>81</v>
      </c>
      <c r="G33" s="50"/>
      <c r="H33" s="49" t="s">
        <v>78</v>
      </c>
      <c r="I33" s="50"/>
      <c r="J33" s="50"/>
      <c r="K33" s="50"/>
      <c r="L33" s="21"/>
    </row>
    <row r="34" spans="3:14" ht="14.25">
      <c r="C34" s="21"/>
      <c r="D34" s="54"/>
      <c r="E34" s="54"/>
      <c r="F34" s="49"/>
      <c r="G34" s="50"/>
      <c r="H34" s="49"/>
      <c r="I34" s="50"/>
      <c r="J34" s="50"/>
      <c r="K34" s="50"/>
      <c r="L34" s="21"/>
    </row>
    <row r="35" spans="3:14" ht="14.25">
      <c r="C35" s="21"/>
      <c r="D35" s="54"/>
      <c r="E35" s="54"/>
      <c r="F35" s="49" t="s">
        <v>82</v>
      </c>
      <c r="G35" s="50"/>
      <c r="H35" s="49" t="s">
        <v>79</v>
      </c>
      <c r="I35" s="50"/>
      <c r="J35" s="50"/>
      <c r="K35" s="50"/>
      <c r="L35" s="21"/>
    </row>
    <row r="36" spans="3:14">
      <c r="F36" s="5"/>
      <c r="H36" s="5"/>
    </row>
    <row r="37" spans="3:14">
      <c r="F37" s="5"/>
      <c r="H37" s="5"/>
    </row>
    <row r="38" spans="3:14">
      <c r="H38" s="6"/>
      <c r="I38" s="6"/>
      <c r="J38" s="5" t="e">
        <f>I29*1.3*1.05*1.1</f>
        <v>#REF!</v>
      </c>
    </row>
    <row r="39" spans="3:14">
      <c r="H39" s="5"/>
      <c r="J39" s="5" t="e">
        <f>(J38*K39)+(J40*K39)</f>
        <v>#REF!</v>
      </c>
      <c r="K39">
        <v>1.0899956240558422</v>
      </c>
    </row>
    <row r="40" spans="3:14">
      <c r="H40" s="5"/>
      <c r="J40" s="6" t="e">
        <f>I30</f>
        <v>#REF!</v>
      </c>
    </row>
    <row r="41" spans="3:14">
      <c r="H41" s="5"/>
      <c r="J41" s="1">
        <v>7280000000</v>
      </c>
      <c r="K41" s="1"/>
      <c r="L41" s="1"/>
      <c r="M41" s="1"/>
      <c r="N41" s="1"/>
    </row>
    <row r="42" spans="3:14">
      <c r="H42" s="5"/>
      <c r="J42" s="25"/>
      <c r="K42" s="12"/>
      <c r="L42" s="1"/>
      <c r="M42" s="1"/>
      <c r="N42" s="1"/>
    </row>
    <row r="43" spans="3:14" ht="20.25" customHeight="1">
      <c r="E43" s="149"/>
      <c r="F43" s="149"/>
      <c r="H43" s="5"/>
      <c r="I43" t="e">
        <f>I31*1.25</f>
        <v>#REF!</v>
      </c>
      <c r="J43" s="1"/>
      <c r="K43" s="1"/>
      <c r="L43" s="1"/>
      <c r="M43" s="1"/>
      <c r="N43" s="1"/>
    </row>
    <row r="44" spans="3:14">
      <c r="H44" s="5"/>
      <c r="J44" s="25"/>
      <c r="K44" s="12"/>
      <c r="L44" s="1"/>
      <c r="M44" s="1"/>
      <c r="N44" s="1"/>
    </row>
    <row r="45" spans="3:14">
      <c r="H45" s="5"/>
      <c r="J45" s="1"/>
      <c r="K45" s="1"/>
      <c r="L45" s="1"/>
      <c r="M45" s="1"/>
      <c r="N45" s="1"/>
    </row>
    <row r="46" spans="3:14">
      <c r="H46" s="5"/>
      <c r="J46" s="25"/>
      <c r="K46" s="26"/>
      <c r="L46" s="1"/>
      <c r="M46" s="1"/>
      <c r="N46" s="1"/>
    </row>
    <row r="47" spans="3:14">
      <c r="J47" s="25"/>
      <c r="K47" s="26"/>
      <c r="L47" s="1"/>
      <c r="M47" s="1"/>
      <c r="N47" s="1"/>
    </row>
    <row r="48" spans="3:14">
      <c r="J48" s="1"/>
      <c r="K48" s="1"/>
      <c r="L48" s="1"/>
      <c r="M48" s="1"/>
      <c r="N48" s="1"/>
    </row>
    <row r="49" spans="10:14">
      <c r="J49" s="1"/>
      <c r="K49" s="1"/>
      <c r="L49" s="1"/>
      <c r="M49" s="1"/>
      <c r="N49" s="1"/>
    </row>
    <row r="50" spans="10:14">
      <c r="J50" s="1"/>
      <c r="K50" s="1"/>
      <c r="L50" s="1"/>
      <c r="M50" s="1"/>
      <c r="N50" s="1"/>
    </row>
  </sheetData>
  <mergeCells count="20">
    <mergeCell ref="L12:L28"/>
    <mergeCell ref="K10:K11"/>
    <mergeCell ref="J10:J11"/>
    <mergeCell ref="J29:K29"/>
    <mergeCell ref="J31:K31"/>
    <mergeCell ref="J30:K30"/>
    <mergeCell ref="E43:F43"/>
    <mergeCell ref="C3:D3"/>
    <mergeCell ref="E3:F3"/>
    <mergeCell ref="C5:D5"/>
    <mergeCell ref="C9:K9"/>
    <mergeCell ref="H10:I10"/>
    <mergeCell ref="E5:F5"/>
    <mergeCell ref="J1:L1"/>
    <mergeCell ref="J2:L2"/>
    <mergeCell ref="J7:L7"/>
    <mergeCell ref="J5:L5"/>
    <mergeCell ref="C10:C11"/>
    <mergeCell ref="F10:G10"/>
    <mergeCell ref="D10:E10"/>
  </mergeCells>
  <phoneticPr fontId="1" type="noConversion"/>
  <printOptions horizontalCentered="1" verticalCentered="1"/>
  <pageMargins left="0" right="0" top="7.874015748031496E-2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31"/>
  <sheetViews>
    <sheetView tabSelected="1" zoomScale="60" zoomScaleNormal="60" workbookViewId="0">
      <selection activeCell="H12" sqref="H12"/>
    </sheetView>
  </sheetViews>
  <sheetFormatPr defaultRowHeight="12.75"/>
  <cols>
    <col min="1" max="1" width="0.140625" customWidth="1"/>
    <col min="2" max="2" width="19.7109375" customWidth="1"/>
    <col min="3" max="3" width="19.140625" customWidth="1"/>
    <col min="4" max="4" width="14.42578125" customWidth="1"/>
    <col min="5" max="5" width="15.140625" customWidth="1"/>
    <col min="6" max="6" width="14.28515625" customWidth="1"/>
    <col min="7" max="7" width="16.140625" customWidth="1"/>
    <col min="8" max="8" width="17.5703125" customWidth="1"/>
    <col min="9" max="9" width="46.42578125" customWidth="1"/>
    <col min="10" max="10" width="53.85546875" customWidth="1"/>
    <col min="11" max="11" width="19.85546875" customWidth="1"/>
  </cols>
  <sheetData>
    <row r="1" spans="2:12" ht="30" customHeight="1">
      <c r="B1" s="193" t="s">
        <v>98</v>
      </c>
      <c r="C1" s="193"/>
      <c r="D1" s="193"/>
      <c r="E1" s="193"/>
      <c r="F1" s="193"/>
      <c r="G1" s="193"/>
      <c r="H1" s="193"/>
      <c r="I1" s="193"/>
      <c r="J1" s="193"/>
      <c r="K1" s="193"/>
    </row>
    <row r="2" spans="2:12" ht="28.5" customHeight="1" thickBot="1">
      <c r="B2" s="194" t="s">
        <v>121</v>
      </c>
      <c r="C2" s="194"/>
      <c r="D2" s="194"/>
      <c r="E2" s="194"/>
      <c r="F2" s="194"/>
      <c r="G2" s="194"/>
      <c r="H2" s="194"/>
      <c r="I2" s="194"/>
      <c r="J2" s="194"/>
      <c r="K2" s="194"/>
    </row>
    <row r="3" spans="2:12" ht="24.75" customHeight="1">
      <c r="B3" s="180"/>
      <c r="C3" s="181"/>
      <c r="D3" s="181"/>
      <c r="E3" s="181"/>
      <c r="F3" s="181"/>
      <c r="G3" s="181"/>
      <c r="H3" s="181"/>
      <c r="I3" s="181"/>
      <c r="J3" s="181"/>
      <c r="K3" s="118" t="s">
        <v>99</v>
      </c>
    </row>
    <row r="4" spans="2:12" ht="21">
      <c r="B4" s="119"/>
      <c r="C4" s="86" t="s">
        <v>92</v>
      </c>
      <c r="D4" s="120"/>
      <c r="E4" s="86" t="s">
        <v>89</v>
      </c>
      <c r="F4" s="120"/>
      <c r="G4" s="84" t="s">
        <v>87</v>
      </c>
      <c r="H4" s="115"/>
      <c r="I4" s="70" t="s">
        <v>88</v>
      </c>
      <c r="J4" s="87"/>
      <c r="K4" s="77" t="s">
        <v>85</v>
      </c>
    </row>
    <row r="5" spans="2:12" ht="21">
      <c r="B5" s="120"/>
      <c r="C5" s="82" t="s">
        <v>100</v>
      </c>
      <c r="D5" s="120"/>
      <c r="E5" s="89" t="s">
        <v>94</v>
      </c>
      <c r="F5" s="120"/>
      <c r="G5" s="82" t="s">
        <v>93</v>
      </c>
      <c r="H5" s="115"/>
      <c r="I5" s="70" t="s">
        <v>84</v>
      </c>
      <c r="J5" s="87"/>
      <c r="K5" s="77" t="s">
        <v>83</v>
      </c>
    </row>
    <row r="6" spans="2:12" ht="21.75" thickBot="1">
      <c r="B6" s="90"/>
      <c r="C6" s="85" t="s">
        <v>96</v>
      </c>
      <c r="D6" s="189" t="s">
        <v>91</v>
      </c>
      <c r="E6" s="190"/>
      <c r="F6" s="173" t="s">
        <v>90</v>
      </c>
      <c r="G6" s="173"/>
      <c r="H6" s="116" t="s">
        <v>101</v>
      </c>
      <c r="I6" s="76" t="s">
        <v>113</v>
      </c>
      <c r="J6" s="88"/>
      <c r="K6" s="78" t="s">
        <v>95</v>
      </c>
    </row>
    <row r="7" spans="2:12" ht="33.75" customHeight="1" thickBot="1">
      <c r="B7" s="195" t="s">
        <v>109</v>
      </c>
      <c r="C7" s="195"/>
      <c r="D7" s="195"/>
      <c r="E7" s="195"/>
      <c r="F7" s="195"/>
      <c r="G7" s="195"/>
      <c r="H7" s="195"/>
      <c r="I7" s="195"/>
      <c r="J7" s="195"/>
      <c r="K7" s="196"/>
      <c r="L7" s="21" t="s">
        <v>101</v>
      </c>
    </row>
    <row r="8" spans="2:12" ht="21">
      <c r="B8" s="202" t="s">
        <v>48</v>
      </c>
      <c r="C8" s="197" t="s">
        <v>51</v>
      </c>
      <c r="D8" s="198"/>
      <c r="E8" s="206" t="s">
        <v>86</v>
      </c>
      <c r="F8" s="206"/>
      <c r="G8" s="210" t="s">
        <v>39</v>
      </c>
      <c r="H8" s="210" t="s">
        <v>0</v>
      </c>
      <c r="I8" s="206" t="s">
        <v>107</v>
      </c>
      <c r="J8" s="187" t="s">
        <v>103</v>
      </c>
      <c r="K8" s="204" t="s">
        <v>102</v>
      </c>
    </row>
    <row r="9" spans="2:12" ht="21.75" thickBot="1">
      <c r="B9" s="203"/>
      <c r="C9" s="121" t="s">
        <v>43</v>
      </c>
      <c r="D9" s="121" t="s">
        <v>42</v>
      </c>
      <c r="E9" s="121" t="s">
        <v>41</v>
      </c>
      <c r="F9" s="121" t="s">
        <v>40</v>
      </c>
      <c r="G9" s="211"/>
      <c r="H9" s="211"/>
      <c r="I9" s="209"/>
      <c r="J9" s="188"/>
      <c r="K9" s="205"/>
    </row>
    <row r="10" spans="2:12" ht="32.25" customHeight="1">
      <c r="B10" s="97"/>
      <c r="C10" s="130">
        <f>D10*G10</f>
        <v>0</v>
      </c>
      <c r="D10" s="122"/>
      <c r="E10" s="128">
        <f>F10*G10</f>
        <v>0</v>
      </c>
      <c r="F10" s="91"/>
      <c r="G10" s="91"/>
      <c r="H10" s="91"/>
      <c r="I10" s="91"/>
      <c r="J10" s="92"/>
      <c r="K10" s="93"/>
    </row>
    <row r="11" spans="2:12" ht="32.25" customHeight="1">
      <c r="B11" s="98"/>
      <c r="C11" s="130">
        <f>D11*G11</f>
        <v>0</v>
      </c>
      <c r="D11" s="123"/>
      <c r="E11" s="128">
        <f>F11*G11</f>
        <v>0</v>
      </c>
      <c r="F11" s="94"/>
      <c r="G11" s="94"/>
      <c r="H11" s="94"/>
      <c r="I11" s="94"/>
      <c r="J11" s="95"/>
      <c r="K11" s="96"/>
    </row>
    <row r="12" spans="2:12" ht="32.25" customHeight="1">
      <c r="B12" s="98"/>
      <c r="C12" s="130">
        <f>D12*G12</f>
        <v>0</v>
      </c>
      <c r="D12" s="123"/>
      <c r="E12" s="128">
        <f>F12*G12</f>
        <v>0</v>
      </c>
      <c r="F12" s="94"/>
      <c r="G12" s="94"/>
      <c r="H12" s="94"/>
      <c r="I12" s="94"/>
      <c r="J12" s="95"/>
      <c r="K12" s="96"/>
    </row>
    <row r="13" spans="2:12" ht="32.25" customHeight="1">
      <c r="B13" s="98"/>
      <c r="C13" s="130">
        <f>D13*G13</f>
        <v>0</v>
      </c>
      <c r="D13" s="123"/>
      <c r="E13" s="128">
        <f>F13*G13</f>
        <v>0</v>
      </c>
      <c r="F13" s="94"/>
      <c r="G13" s="94"/>
      <c r="H13" s="94"/>
      <c r="I13" s="94"/>
      <c r="J13" s="95"/>
      <c r="K13" s="96"/>
    </row>
    <row r="14" spans="2:12" ht="33" customHeight="1">
      <c r="B14" s="99"/>
      <c r="C14" s="131">
        <f>SUM(C10:C13)</f>
        <v>0</v>
      </c>
      <c r="D14" s="101"/>
      <c r="E14" s="129">
        <f>SUM(E10:E13)</f>
        <v>0</v>
      </c>
      <c r="F14" s="100">
        <f>SUM(F10:F13)</f>
        <v>0</v>
      </c>
      <c r="G14" s="175" t="s">
        <v>115</v>
      </c>
      <c r="H14" s="175"/>
      <c r="I14" s="175"/>
      <c r="J14" s="175"/>
      <c r="K14" s="176"/>
    </row>
    <row r="15" spans="2:12" ht="32.25" customHeight="1">
      <c r="B15" s="99"/>
      <c r="C15" s="132">
        <f>C14*(1+D15)</f>
        <v>0</v>
      </c>
      <c r="D15" s="124"/>
      <c r="E15" s="79" t="s">
        <v>104</v>
      </c>
      <c r="F15" s="174" t="s">
        <v>114</v>
      </c>
      <c r="G15" s="175"/>
      <c r="H15" s="175"/>
      <c r="I15" s="175"/>
      <c r="J15" s="175"/>
      <c r="K15" s="176"/>
    </row>
    <row r="16" spans="2:12" ht="32.25" customHeight="1">
      <c r="B16" s="98"/>
      <c r="C16" s="133">
        <f>(C15)*(1+D16)</f>
        <v>0</v>
      </c>
      <c r="D16" s="124"/>
      <c r="E16" s="83" t="s">
        <v>97</v>
      </c>
      <c r="F16" s="177" t="s">
        <v>105</v>
      </c>
      <c r="G16" s="178"/>
      <c r="H16" s="178"/>
      <c r="I16" s="178"/>
      <c r="J16" s="178"/>
      <c r="K16" s="179"/>
    </row>
    <row r="17" spans="1:11" ht="32.25" customHeight="1" thickBot="1">
      <c r="B17" s="102"/>
      <c r="C17" s="134" t="e">
        <f>C16/B4</f>
        <v>#DIV/0!</v>
      </c>
      <c r="D17" s="199" t="s">
        <v>106</v>
      </c>
      <c r="E17" s="199"/>
      <c r="F17" s="199"/>
      <c r="G17" s="191"/>
      <c r="H17" s="191"/>
      <c r="I17" s="191"/>
      <c r="J17" s="191"/>
      <c r="K17" s="192"/>
    </row>
    <row r="18" spans="1:11" ht="32.25" customHeight="1" thickBot="1">
      <c r="B18" s="200" t="s">
        <v>108</v>
      </c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11" ht="32.25" customHeight="1">
      <c r="B19" s="103"/>
      <c r="C19" s="135">
        <f>D19*G19</f>
        <v>0</v>
      </c>
      <c r="D19" s="104"/>
      <c r="E19" s="135">
        <f>F19*G19</f>
        <v>0</v>
      </c>
      <c r="F19" s="91"/>
      <c r="G19" s="91"/>
      <c r="H19" s="105"/>
      <c r="I19" s="105"/>
      <c r="J19" s="105"/>
      <c r="K19" s="106"/>
    </row>
    <row r="20" spans="1:11" ht="32.25" customHeight="1">
      <c r="B20" s="99"/>
      <c r="C20" s="131">
        <f>D20*G20</f>
        <v>0</v>
      </c>
      <c r="D20" s="107"/>
      <c r="E20" s="131">
        <f>F20*G20</f>
        <v>0</v>
      </c>
      <c r="F20" s="100"/>
      <c r="G20" s="108"/>
      <c r="H20" s="109"/>
      <c r="I20" s="109"/>
      <c r="J20" s="109"/>
      <c r="K20" s="110"/>
    </row>
    <row r="21" spans="1:11" ht="32.25" customHeight="1">
      <c r="B21" s="99"/>
      <c r="C21" s="131">
        <f>D21*G21</f>
        <v>0</v>
      </c>
      <c r="D21" s="107"/>
      <c r="E21" s="131">
        <f>F21*G21</f>
        <v>0</v>
      </c>
      <c r="F21" s="100"/>
      <c r="G21" s="108"/>
      <c r="H21" s="109"/>
      <c r="I21" s="109"/>
      <c r="J21" s="109"/>
      <c r="K21" s="110"/>
    </row>
    <row r="22" spans="1:11" ht="32.25" customHeight="1">
      <c r="B22" s="99"/>
      <c r="C22" s="131">
        <f>D22*G22</f>
        <v>0</v>
      </c>
      <c r="D22" s="107"/>
      <c r="E22" s="131">
        <f>F22*G22</f>
        <v>0</v>
      </c>
      <c r="F22" s="100"/>
      <c r="G22" s="108"/>
      <c r="H22" s="109"/>
      <c r="I22" s="109"/>
      <c r="J22" s="109"/>
      <c r="K22" s="110"/>
    </row>
    <row r="23" spans="1:11" ht="32.25" customHeight="1">
      <c r="B23" s="99"/>
      <c r="C23" s="131">
        <f>D23*G23</f>
        <v>0</v>
      </c>
      <c r="D23" s="107"/>
      <c r="E23" s="131">
        <f>F23*G23</f>
        <v>0</v>
      </c>
      <c r="F23" s="100"/>
      <c r="G23" s="100"/>
      <c r="H23" s="109"/>
      <c r="I23" s="109"/>
      <c r="J23" s="109"/>
      <c r="K23" s="110"/>
    </row>
    <row r="24" spans="1:11" ht="32.25" customHeight="1">
      <c r="A24" s="69"/>
      <c r="B24" s="111"/>
      <c r="C24" s="131">
        <f>SUM(C19:C23)</f>
        <v>0</v>
      </c>
      <c r="D24" s="100"/>
      <c r="E24" s="131">
        <f>SUM(E19:E23)</f>
        <v>0</v>
      </c>
      <c r="F24" s="100">
        <f>SUM(F19:F23)</f>
        <v>0</v>
      </c>
      <c r="G24" s="207" t="s">
        <v>116</v>
      </c>
      <c r="H24" s="207"/>
      <c r="I24" s="207"/>
      <c r="J24" s="207"/>
      <c r="K24" s="208"/>
    </row>
    <row r="25" spans="1:11" ht="32.25" customHeight="1">
      <c r="A25" s="69"/>
      <c r="B25" s="125"/>
      <c r="C25" s="136">
        <f>C24*(1+D25)</f>
        <v>0</v>
      </c>
      <c r="D25" s="112"/>
      <c r="E25" s="79" t="s">
        <v>104</v>
      </c>
      <c r="F25" s="175" t="s">
        <v>117</v>
      </c>
      <c r="G25" s="175"/>
      <c r="H25" s="175"/>
      <c r="I25" s="175"/>
      <c r="J25" s="175"/>
      <c r="K25" s="176"/>
    </row>
    <row r="26" spans="1:11" ht="32.25" customHeight="1">
      <c r="A26" s="69"/>
      <c r="B26" s="126"/>
      <c r="C26" s="137">
        <f>(C25)*(1+D26)</f>
        <v>0</v>
      </c>
      <c r="D26" s="113"/>
      <c r="E26" s="80" t="s">
        <v>97</v>
      </c>
      <c r="F26" s="178" t="s">
        <v>105</v>
      </c>
      <c r="G26" s="178"/>
      <c r="H26" s="178"/>
      <c r="I26" s="178"/>
      <c r="J26" s="178"/>
      <c r="K26" s="179"/>
    </row>
    <row r="27" spans="1:11" ht="32.25" customHeight="1" thickBot="1">
      <c r="A27" s="75"/>
      <c r="B27" s="114"/>
      <c r="C27" s="134" t="e">
        <f>C26/B4</f>
        <v>#DIV/0!</v>
      </c>
      <c r="D27" s="191" t="s">
        <v>110</v>
      </c>
      <c r="E27" s="191"/>
      <c r="F27" s="191"/>
      <c r="G27" s="191"/>
      <c r="H27" s="191"/>
      <c r="I27" s="191"/>
      <c r="J27" s="191"/>
      <c r="K27" s="192"/>
    </row>
    <row r="28" spans="1:11" ht="21">
      <c r="B28" s="71"/>
      <c r="C28" s="72"/>
      <c r="D28" s="72"/>
      <c r="E28" s="73"/>
      <c r="F28" s="73"/>
      <c r="G28" s="73"/>
      <c r="H28" s="73"/>
      <c r="I28" s="73"/>
      <c r="J28" s="74"/>
      <c r="K28" s="71"/>
    </row>
    <row r="29" spans="1:11" ht="27" customHeight="1">
      <c r="B29" s="184" t="s">
        <v>118</v>
      </c>
      <c r="C29" s="184"/>
      <c r="D29" s="184"/>
      <c r="E29" s="117"/>
      <c r="F29" s="171" t="s">
        <v>119</v>
      </c>
      <c r="G29" s="171"/>
      <c r="H29" s="171"/>
      <c r="I29" s="127" t="s">
        <v>112</v>
      </c>
      <c r="J29" s="127"/>
      <c r="K29" s="81" t="s">
        <v>111</v>
      </c>
    </row>
    <row r="30" spans="1:11" ht="21">
      <c r="B30" s="185"/>
      <c r="C30" s="185"/>
      <c r="D30" s="185"/>
      <c r="E30" s="73"/>
      <c r="F30" s="186"/>
      <c r="G30" s="186"/>
      <c r="H30" s="73"/>
      <c r="I30" s="73"/>
      <c r="J30" s="74"/>
      <c r="K30" s="71"/>
    </row>
    <row r="31" spans="1:11" ht="18" customHeight="1">
      <c r="B31" s="182"/>
      <c r="C31" s="182"/>
      <c r="D31" s="182"/>
      <c r="E31" s="68"/>
      <c r="F31" s="183"/>
      <c r="G31" s="183"/>
      <c r="H31" s="68"/>
      <c r="I31" s="68"/>
      <c r="J31" s="172" t="s">
        <v>120</v>
      </c>
      <c r="K31" s="172"/>
    </row>
  </sheetData>
  <sheetProtection algorithmName="SHA-512" hashValue="a1l1tVhyAAeCluPe94iUdi70eVaihag+Kwbvjev5wsjtyM+Ymt9q4LC47CWEupY9ccMSLTnx8D9CvDRqC65p8g==" saltValue="18UX+bcdpPgMrliQPc9CXA==" spinCount="100000" sheet="1" formatCells="0" formatColumns="0" formatRows="0" insertRows="0" deleteRows="0"/>
  <mergeCells count="30">
    <mergeCell ref="B1:K1"/>
    <mergeCell ref="B2:K2"/>
    <mergeCell ref="B7:K7"/>
    <mergeCell ref="C8:D8"/>
    <mergeCell ref="F25:K25"/>
    <mergeCell ref="D17:K17"/>
    <mergeCell ref="B18:K18"/>
    <mergeCell ref="B8:B9"/>
    <mergeCell ref="K8:K9"/>
    <mergeCell ref="E8:F8"/>
    <mergeCell ref="G14:K14"/>
    <mergeCell ref="G24:K24"/>
    <mergeCell ref="I8:I9"/>
    <mergeCell ref="G8:G9"/>
    <mergeCell ref="H8:H9"/>
    <mergeCell ref="B3:J3"/>
    <mergeCell ref="B31:D31"/>
    <mergeCell ref="F31:G31"/>
    <mergeCell ref="B29:D29"/>
    <mergeCell ref="B30:D30"/>
    <mergeCell ref="F30:G30"/>
    <mergeCell ref="J8:J9"/>
    <mergeCell ref="D6:E6"/>
    <mergeCell ref="F26:K26"/>
    <mergeCell ref="D27:K27"/>
    <mergeCell ref="F29:H29"/>
    <mergeCell ref="J31:K31"/>
    <mergeCell ref="F6:G6"/>
    <mergeCell ref="F15:K15"/>
    <mergeCell ref="F16:K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7</xdr:col>
                    <xdr:colOff>485775</xdr:colOff>
                    <xdr:row>1</xdr:row>
                    <xdr:rowOff>57150</xdr:rowOff>
                  </from>
                  <to>
                    <xdr:col>7</xdr:col>
                    <xdr:colOff>723900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6</xdr:col>
                    <xdr:colOff>438150</xdr:colOff>
                    <xdr:row>1</xdr:row>
                    <xdr:rowOff>76200</xdr:rowOff>
                  </from>
                  <to>
                    <xdr:col>6</xdr:col>
                    <xdr:colOff>704850</xdr:colOff>
                    <xdr:row>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جدول تغییر مقادیر</vt:lpstr>
      <vt:lpstr>Sheet2!Print_Area</vt:lpstr>
      <vt:lpstr>'جدول تغییر مقادیر'!Print_Area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SOROSH RAYANEH</dc:creator>
  <cp:lastModifiedBy>10066</cp:lastModifiedBy>
  <cp:lastPrinted>2022-03-08T09:14:23Z</cp:lastPrinted>
  <dcterms:created xsi:type="dcterms:W3CDTF">2006-10-21T05:08:06Z</dcterms:created>
  <dcterms:modified xsi:type="dcterms:W3CDTF">2022-03-08T09:19:54Z</dcterms:modified>
</cp:coreProperties>
</file>